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930A14-C0ED-4C98-9E97-BF8CA2507257}" xr6:coauthVersionLast="46" xr6:coauthVersionMax="46" xr10:uidLastSave="{00000000-0000-0000-0000-000000000000}"/>
  <bookViews>
    <workbookView xWindow="28680" yWindow="-120" windowWidth="29040" windowHeight="15840" xr2:uid="{42DA5BEA-07A6-4733-8F7F-1643BE6B7DB3}"/>
  </bookViews>
  <sheets>
    <sheet name="CAPITAL GAINS" sheetId="1" r:id="rId1"/>
  </sheets>
  <externalReferences>
    <externalReference r:id="rId2"/>
    <externalReference r:id="rId3"/>
  </externalReferences>
  <definedNames>
    <definedName name="AMOUNT" localSheetId="0">[1]financing!$B$4</definedName>
    <definedName name="AMOUNT">'[2]residual renovation-eng'!$D$11</definedName>
    <definedName name="INTEREST" localSheetId="0">[1]financing!$B$1</definedName>
    <definedName name="INTEREST">'[2]residual renovation-eng'!$D$8</definedName>
    <definedName name="PAYMENTS" localSheetId="0">[1]financing!$B$3</definedName>
    <definedName name="PAYMENTS">'[2]residual renovation-eng'!$D$10</definedName>
    <definedName name="rent">'[2]profit rent'!$J$9</definedName>
    <definedName name="Start36">'CAPITAL GAINS'!$A$1</definedName>
    <definedName name="TIME" localSheetId="0">[1]financing!$B$2</definedName>
    <definedName name="TIME">'[2]residual renovation-eng'!$D$9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A16" i="1"/>
  <c r="A15" i="1"/>
  <c r="A14" i="1"/>
  <c r="A13" i="1"/>
  <c r="A12" i="1"/>
  <c r="A11" i="1"/>
  <c r="A10" i="1"/>
  <c r="A9" i="1"/>
  <c r="A8" i="1"/>
  <c r="A7" i="1"/>
  <c r="A6" i="1"/>
  <c r="B12" i="1"/>
  <c r="B10" i="1"/>
  <c r="A5" i="1"/>
  <c r="A4" i="1"/>
  <c r="A3" i="1"/>
  <c r="A2" i="1"/>
  <c r="A1" i="1"/>
  <c r="B11" i="1" l="1"/>
  <c r="B14" i="1" s="1"/>
  <c r="B15" i="1" s="1"/>
  <c r="B16" i="1" s="1"/>
</calcChain>
</file>

<file path=xl/sharedStrings.xml><?xml version="1.0" encoding="utf-8"?>
<sst xmlns="http://schemas.openxmlformats.org/spreadsheetml/2006/main" count="3" uniqueCount="2">
  <si>
    <t>ΝΑΙ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</si>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</sst>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&quot;€&quot;#,##0.00"/>
    <numFmt numFmtId="166" formatCode="#,##0.00\ &quot;€&quot;"/>
  </numFmts>
  <fonts count="10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  <charset val="161"/>
    </font>
    <font>
      <b/>
      <sz val="14"/>
      <color theme="1"/>
      <name val="Franklin Gothic Book"/>
      <family val="2"/>
      <charset val="161"/>
    </font>
    <font>
      <sz val="11"/>
      <color theme="1"/>
      <name val="Franklin Gothic Book"/>
      <family val="2"/>
      <charset val="161"/>
    </font>
    <font>
      <b/>
      <sz val="11"/>
      <color theme="1"/>
      <name val="Franklin Gothic Book"/>
      <family val="2"/>
      <charset val="161"/>
    </font>
    <font>
      <sz val="11"/>
      <color theme="4"/>
      <name val="Franklin Gothic Book"/>
      <family val="2"/>
      <charset val="161"/>
    </font>
    <font>
      <b/>
      <sz val="11"/>
      <color rgb="FFFF0000"/>
      <name val="Franklin Gothic Book"/>
      <family val="2"/>
      <charset val="161"/>
    </font>
    <font>
      <sz val="11"/>
      <name val="Franklin Gothic Boo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35">
    <xf numFmtId="0" fontId="0" fillId="0" borderId="0" xfId="0"/>
    <xf numFmtId="0" fontId="5" fillId="0" borderId="0" xfId="2" applyFont="1"/>
    <xf numFmtId="0" fontId="5" fillId="0" borderId="5" xfId="2" applyFont="1" applyBorder="1"/>
    <xf numFmtId="0" fontId="6" fillId="0" borderId="11" xfId="2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165" fontId="7" fillId="0" borderId="7" xfId="2" applyNumberFormat="1" applyFont="1" applyBorder="1" applyProtection="1">
      <protection locked="0"/>
    </xf>
    <xf numFmtId="0" fontId="5" fillId="0" borderId="6" xfId="2" applyFont="1" applyBorder="1" applyAlignment="1">
      <alignment horizontal="right"/>
    </xf>
    <xf numFmtId="166" fontId="5" fillId="0" borderId="5" xfId="2" applyNumberFormat="1" applyFont="1" applyBorder="1"/>
    <xf numFmtId="165" fontId="7" fillId="0" borderId="5" xfId="2" applyNumberFormat="1" applyFont="1" applyBorder="1"/>
    <xf numFmtId="0" fontId="5" fillId="0" borderId="8" xfId="2" applyFont="1" applyBorder="1" applyAlignment="1">
      <alignment horizontal="right"/>
    </xf>
    <xf numFmtId="165" fontId="7" fillId="0" borderId="9" xfId="2" applyNumberFormat="1" applyFont="1" applyBorder="1" applyProtection="1">
      <protection locked="0"/>
    </xf>
    <xf numFmtId="0" fontId="6" fillId="0" borderId="12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5" fillId="0" borderId="10" xfId="2" applyFont="1" applyBorder="1"/>
    <xf numFmtId="165" fontId="5" fillId="0" borderId="0" xfId="2" applyNumberFormat="1" applyFont="1"/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6" fillId="0" borderId="15" xfId="2" applyFont="1" applyBorder="1" applyAlignment="1">
      <alignment horizontal="right"/>
    </xf>
    <xf numFmtId="164" fontId="7" fillId="0" borderId="4" xfId="2" applyNumberFormat="1" applyFont="1" applyBorder="1" applyProtection="1">
      <protection locked="0"/>
    </xf>
    <xf numFmtId="0" fontId="6" fillId="0" borderId="16" xfId="2" applyFont="1" applyBorder="1" applyAlignment="1">
      <alignment horizontal="right"/>
    </xf>
    <xf numFmtId="164" fontId="7" fillId="0" borderId="7" xfId="2" applyNumberFormat="1" applyFont="1" applyBorder="1" applyProtection="1">
      <protection locked="0"/>
    </xf>
    <xf numFmtId="2" fontId="7" fillId="0" borderId="7" xfId="2" applyNumberFormat="1" applyFont="1" applyBorder="1" applyProtection="1">
      <protection locked="0"/>
    </xf>
    <xf numFmtId="4" fontId="7" fillId="0" borderId="7" xfId="2" applyNumberFormat="1" applyFont="1" applyBorder="1" applyProtection="1">
      <protection locked="0"/>
    </xf>
    <xf numFmtId="0" fontId="7" fillId="0" borderId="7" xfId="2" applyFont="1" applyBorder="1" applyAlignment="1" applyProtection="1">
      <alignment horizontal="right"/>
      <protection locked="0"/>
    </xf>
    <xf numFmtId="0" fontId="6" fillId="0" borderId="17" xfId="2" applyFont="1" applyBorder="1" applyAlignment="1">
      <alignment horizontal="right"/>
    </xf>
    <xf numFmtId="0" fontId="7" fillId="0" borderId="9" xfId="2" applyFont="1" applyBorder="1" applyAlignment="1" applyProtection="1">
      <alignment horizontal="right"/>
      <protection locked="0"/>
    </xf>
    <xf numFmtId="165" fontId="5" fillId="0" borderId="7" xfId="2" applyNumberFormat="1" applyFont="1" applyBorder="1" applyProtection="1"/>
    <xf numFmtId="165" fontId="6" fillId="0" borderId="10" xfId="2" applyNumberFormat="1" applyFont="1" applyBorder="1" applyProtection="1"/>
    <xf numFmtId="165" fontId="5" fillId="0" borderId="13" xfId="2" applyNumberFormat="1" applyFont="1" applyBorder="1" applyProtection="1"/>
    <xf numFmtId="165" fontId="8" fillId="0" borderId="13" xfId="2" applyNumberFormat="1" applyFont="1" applyBorder="1" applyProtection="1"/>
    <xf numFmtId="165" fontId="9" fillId="0" borderId="7" xfId="2" applyNumberFormat="1" applyFont="1" applyBorder="1" applyProtection="1"/>
    <xf numFmtId="0" fontId="4" fillId="0" borderId="14" xfId="2" applyFont="1" applyBorder="1" applyProtection="1">
      <protection locked="0"/>
    </xf>
    <xf numFmtId="0" fontId="1" fillId="2" borderId="3" xfId="1" applyFill="1" applyBorder="1" applyAlignment="1" applyProtection="1">
      <alignment horizontal="center" vertical="center" wrapText="1"/>
      <protection locked="0" hidden="1"/>
    </xf>
    <xf numFmtId="0" fontId="1" fillId="2" borderId="5" xfId="1" applyFill="1" applyBorder="1" applyAlignment="1" applyProtection="1">
      <alignment horizontal="center" vertical="center" wrapText="1"/>
      <protection locked="0" hidden="1"/>
    </xf>
    <xf numFmtId="0" fontId="1" fillId="2" borderId="10" xfId="1" applyFill="1" applyBorder="1" applyAlignment="1" applyProtection="1">
      <alignment horizontal="center" vertical="center" wrapText="1"/>
      <protection locked="0" hidden="1"/>
    </xf>
  </cellXfs>
  <cellStyles count="4">
    <cellStyle name="Hyperlink" xfId="1" builtinId="8"/>
    <cellStyle name="Normal" xfId="0" builtinId="0"/>
    <cellStyle name="Normal 7 2" xfId="2" xr:uid="{E35A3299-47E4-42D2-8DEF-2EEB3B71ADA0}"/>
    <cellStyle name="Normal 8 2" xfId="3" xr:uid="{541564DF-33E3-49D5-8101-1E34E365A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175955</xdr:colOff>
      <xdr:row>7</xdr:row>
      <xdr:rowOff>85724</xdr:rowOff>
    </xdr:from>
    <xdr:to>
      <xdr:col>2</xdr:col>
      <xdr:colOff>752676</xdr:colOff>
      <xdr:row>15</xdr:row>
      <xdr:rowOff>76400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135E75-4FBD-449A-8128-D1A3C094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474240" y="2045364"/>
          <a:ext cx="1600401" cy="576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Valuations/&#917;&#925;&#932;&#927;&#923;&#917;&#931;%20&#917;&#922;&#932;&#921;&#924;&#919;&#931;&#919;&#931;/trifonas%20excel%20templ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Valuations/&#917;&#925;&#932;&#927;&#923;&#917;&#931;%20&#917;&#922;&#932;&#921;&#924;&#919;&#931;&#919;&#931;/text%20to%20numb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nancing"/>
      <sheetName val="rent-invest"/>
      <sheetName val="term"/>
      <sheetName val="RESIDUAL (3)"/>
      <sheetName val="RESIDUAL (CASHFLOW) &amp; COMP "/>
      <sheetName val="res διαμ. (3)"/>
      <sheetName val="οικοπεδα (2)"/>
      <sheetName val="Ανεξαντλητος"/>
      <sheetName val="cost per room1"/>
      <sheetName val="compound annual growth rate"/>
      <sheetName val="YP"/>
      <sheetName val="epikarpia"/>
      <sheetName val="comp land (eng)"/>
      <sheetName val="comp. (land) greek"/>
      <sheetName val="comp(apartment) english"/>
      <sheetName val="comp(apartment) gr"/>
      <sheetName val="Cost (greek)"/>
      <sheetName val="Cost (eng)"/>
      <sheetName val="Res. (plots)"/>
      <sheetName val="res. (apt)"/>
      <sheetName val="res διαμ. (2)"/>
      <sheetName val="katedafis anaptiksi"/>
      <sheetName val="RESIDUAL ENGL"/>
      <sheetName val="res διαμ."/>
      <sheetName val="residual apartments (eng)"/>
      <sheetName val="res semi fin"/>
      <sheetName val="comp (shops)"/>
      <sheetName val="ΥΠΟΛ. ΓΙΑ ΕΤΗΣΙΑ ΑΥΞΟΜΕΙΩΣΗ"/>
      <sheetName val="ΕΠΕΝΔ (shops)"/>
      <sheetName val="investment"/>
      <sheetName val="επενδυτική"/>
      <sheetName val="W.A.1"/>
      <sheetName val="RESIDUAL"/>
      <sheetName val="RESIDUAL GREEK"/>
      <sheetName val="ΦΟΡΟΣ ΚΕΦ"/>
      <sheetName val="Residual (2)"/>
      <sheetName val="greek πρατηριο"/>
      <sheetName val="english pratirio"/>
      <sheetName val="ProjectSchedule"/>
      <sheetName val="epikarpia (2)"/>
    </sheetNames>
    <sheetDataSet>
      <sheetData sheetId="0" refreshError="1"/>
      <sheetData sheetId="1">
        <row r="1">
          <cell r="B1">
            <v>4.4999999999999998E-2</v>
          </cell>
        </row>
        <row r="2">
          <cell r="B2">
            <v>2</v>
          </cell>
        </row>
        <row r="3">
          <cell r="B3">
            <v>6</v>
          </cell>
        </row>
        <row r="4">
          <cell r="B4">
            <v>74359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S"/>
      <sheetName val="ΑΣΦΑΛ"/>
      <sheetName val="επικαρπια"/>
      <sheetName val="ΦΟΡΟΣ ΚΕΦ"/>
      <sheetName val="shortcut dcf"/>
      <sheetName val="residual renovation-eng"/>
      <sheetName val="SHORTCUT"/>
      <sheetName val="profit rent"/>
      <sheetName val="sensitivity"/>
      <sheetName val="profit rent (eng)"/>
      <sheetName val="Residual no Time"/>
      <sheetName val="ανεξαντλ"/>
      <sheetName val="comp(apartment) eng"/>
      <sheetName val="comp(apartment) gr"/>
      <sheetName val="comp ΠΟΛΛΑ gr"/>
      <sheetName val="Cost (gr)"/>
      <sheetName val="Cost (eng)"/>
      <sheetName val="2 methods gr"/>
      <sheetName val="2methods eng"/>
      <sheetName val="comp. (land) gr"/>
      <sheetName val="comp land (eng)"/>
      <sheetName val="investment"/>
      <sheetName val="SHORT-term"/>
      <sheetName val="RES (ENG)"/>
      <sheetName val="RES (GREEK)"/>
      <sheetName val="Res oikop eng"/>
      <sheetName val="Res oikop gr"/>
      <sheetName val="compound annual growth rate"/>
      <sheetName val="rent-invest"/>
      <sheetName val="residual apartments (eng)"/>
      <sheetName val="cost per room gr"/>
      <sheetName val="YPO ANEGERSI"/>
      <sheetName val="Greek macro"/>
      <sheetName val="English Macro"/>
      <sheetName val="DCF"/>
      <sheetName val="Gant Chart"/>
      <sheetName val="διατηρητέο"/>
      <sheetName val="residual renovation-gr"/>
      <sheetName val="εξοδα διαχωρισμου"/>
      <sheetName val="convert"/>
      <sheetName val="Index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8">
          <cell r="D8">
            <v>0.05</v>
          </cell>
        </row>
        <row r="9">
          <cell r="D9">
            <v>0.5</v>
          </cell>
        </row>
        <row r="10">
          <cell r="D10">
            <v>12</v>
          </cell>
        </row>
        <row r="11">
          <cell r="D11">
            <v>-8000</v>
          </cell>
        </row>
      </sheetData>
      <sheetData sheetId="6" refreshError="1"/>
      <sheetData sheetId="7">
        <row r="9">
          <cell r="J9">
            <v>70800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f.gov.cy/mof/tax/taxdep.nsf/page24_gr/page24_gr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A79E-B9F4-42EA-802C-BE842D43124B}">
  <dimension ref="A1:Q18"/>
  <sheetViews>
    <sheetView showGridLines="0" tabSelected="1" workbookViewId="0">
      <selection activeCell="C1" sqref="C1"/>
    </sheetView>
  </sheetViews>
  <sheetFormatPr defaultColWidth="0" defaultRowHeight="15.75" zeroHeight="1" x14ac:dyDescent="0.3"/>
  <cols>
    <col min="1" max="1" width="58" style="1" customWidth="1"/>
    <col min="2" max="2" width="22" style="1" customWidth="1"/>
    <col min="3" max="3" width="14.42578125" style="1" bestFit="1" customWidth="1"/>
    <col min="4" max="4" width="15" style="1" hidden="1"/>
    <col min="5" max="5" width="23.5703125" style="1" hidden="1"/>
    <col min="6" max="6" width="31.85546875" style="14" hidden="1"/>
    <col min="7" max="16" width="9.140625" style="1" hidden="1"/>
    <col min="17" max="17" width="77.7109375" style="1" hidden="1"/>
    <col min="18" max="16384" width="9.140625" style="1" hidden="1"/>
  </cols>
  <sheetData>
    <row r="1" spans="1:8" ht="20.25" thickBot="1" x14ac:dyDescent="0.4">
      <c r="A1" s="15" t="str">
        <f>IF(C1="ΕΛΛΗΝΙΚΑ","ΥΠΟΛΟΓΙΣΜΟΣ ΦΟΡΟΥ ΚΕΦΑΛΑΙΟΥΧΙΚΩΝ ΚΕΡΔΩΝ","CAPITAL GAINS TAX CALCULATION")</f>
        <v>CAPITAL GAINS TAX CALCULATION</v>
      </c>
      <c r="B1" s="16"/>
      <c r="C1" s="31" t="s">
        <v>1</v>
      </c>
      <c r="F1" s="1"/>
    </row>
    <row r="2" spans="1:8" x14ac:dyDescent="0.3">
      <c r="A2" s="17" t="str">
        <f>IF($C$1="ΕΛΛΗΝΙΚΑ","ΗΜΕΡΟΜΗΝΙΑ ΑΓΟΡΑΣ:","PURCHASE DATE")</f>
        <v>PURCHASE DATE</v>
      </c>
      <c r="B2" s="18">
        <v>29221</v>
      </c>
      <c r="C2" s="32" t="str">
        <f>IF($C$1="ΕΛΛΗΝΙΚΑ","Για τους πίνακες 
αξιών πληθωρισμού 
πατήστε εδώ.","CLICK FOR 
INFLATION TABLES")</f>
        <v>CLICK FOR 
INFLATION TABLES</v>
      </c>
      <c r="F2" s="1"/>
    </row>
    <row r="3" spans="1:8" ht="15.75" customHeight="1" x14ac:dyDescent="0.3">
      <c r="A3" s="19" t="str">
        <f>IF($C$1="ΕΛΛΗΝΙΚΑ","ΗΜΕΡΟΜΗΝΙΑ ΠΩΛΗΣΗΣ:","SALE DATE")</f>
        <v>SALE DATE</v>
      </c>
      <c r="B3" s="20">
        <v>44077</v>
      </c>
      <c r="C3" s="33"/>
      <c r="F3" s="1"/>
    </row>
    <row r="4" spans="1:8" x14ac:dyDescent="0.3">
      <c r="A4" s="19" t="str">
        <f>IF($C$1="ΕΛΛΗΝΙΚΑ","ΤΙΜΑΡΙΘΜΟΣ ΗΜΕΡΟΜΗΝΙΑΣ ΑΓΟΡΑΣ:","INFLATION ON PURCHASE DATE")</f>
        <v>INFLATION ON PURCHASE DATE</v>
      </c>
      <c r="B4" s="21">
        <v>67.150000000000006</v>
      </c>
      <c r="C4" s="33"/>
      <c r="E4"/>
      <c r="F4"/>
      <c r="G4"/>
      <c r="H4"/>
    </row>
    <row r="5" spans="1:8" x14ac:dyDescent="0.3">
      <c r="A5" s="19" t="str">
        <f>IF($C$1="ΕΛΛΗΝΙΚΑ","ΤΙΜΑΡΙΘΜΟΣ ΗΜΕΡΟΜΗΝΙΑΣ ΠΩΛΗΣΗΣ:","INFLATIONSALEDATE")</f>
        <v>INFLATIONSALEDATE</v>
      </c>
      <c r="B5" s="22">
        <v>217.34</v>
      </c>
      <c r="C5" s="33"/>
      <c r="E5"/>
      <c r="F5"/>
      <c r="G5"/>
      <c r="H5"/>
    </row>
    <row r="6" spans="1:8" x14ac:dyDescent="0.3">
      <c r="A6" s="19" t="str">
        <f>IF($C$1="ΕΛΛΗΝΙΚΑ","ΠΛΗΡΩΘΗΚΑΝ ΜΕΤΑΒΙΒΑΣΤΙΚΑ ΌΤΑΝ ΑΓΟΡΑΣΤΗΚΕ;","TRANSFERFEESPAIDWHENBOUGHT?")</f>
        <v>TRANSFERFEESPAIDWHENBOUGHT?</v>
      </c>
      <c r="B6" s="23" t="s">
        <v>0</v>
      </c>
      <c r="C6" s="33"/>
      <c r="E6"/>
      <c r="F6"/>
      <c r="G6"/>
      <c r="H6"/>
    </row>
    <row r="7" spans="1:8" ht="16.5" thickBot="1" x14ac:dyDescent="0.35">
      <c r="A7" s="24" t="str">
        <f>IF($C$1="ΕΛΛΗΝΙΚΑ","ΑΠΑΛΛΑΓΗ ΦΥΣΙΚΟΥ ΠΡΟΣΩΠΟΥ:","FIRST SALE")</f>
        <v>FIRST SALE</v>
      </c>
      <c r="B7" s="25" t="s">
        <v>0</v>
      </c>
      <c r="C7" s="34"/>
      <c r="E7"/>
      <c r="F7"/>
      <c r="G7"/>
      <c r="H7"/>
    </row>
    <row r="8" spans="1:8" x14ac:dyDescent="0.3">
      <c r="A8" s="4" t="str">
        <f>IF($C$1="ΕΛΛΗΝΙΚΑ","ΠΡΟΙΟΝ ΔΙΑΘΕΣΗΣ:","SALE AMOUNT")</f>
        <v>SALE AMOUNT</v>
      </c>
      <c r="B8" s="5">
        <v>115000</v>
      </c>
      <c r="C8" s="2"/>
      <c r="E8"/>
      <c r="F8"/>
      <c r="G8"/>
      <c r="H8"/>
    </row>
    <row r="9" spans="1:8" x14ac:dyDescent="0.3">
      <c r="A9" s="6" t="str">
        <f>IF($C$1="ΕΛΛΗΝΙΚΑ","ΜΕΙΟΝ ΑΞΙΑ ΑΓΟΡΑΣ Ή ΑΞΙΑ 1980:","MINUS VALUE BOUGHT OR VALUE 1980")</f>
        <v>MINUS VALUE BOUGHT OR VALUE 1980</v>
      </c>
      <c r="B9" s="5">
        <v>20000</v>
      </c>
      <c r="C9" s="7"/>
      <c r="E9"/>
      <c r="F9"/>
      <c r="G9"/>
      <c r="H9"/>
    </row>
    <row r="10" spans="1:8" x14ac:dyDescent="0.3">
      <c r="A10" s="6" t="str">
        <f>IF($C$1="ΕΛΛΗΝΙΚΑ","MEION ΜΕΤΑΒΙΒΑΣΤΙΚΑ ΤΕΛΗ ΌΤΑΝ ΑΓΟΡΑΣΤΗΚΕ:","MINUS TRANSFER FEES WHEN BOUGHT")</f>
        <v>MINUS TRANSFER FEES WHEN BOUGHT</v>
      </c>
      <c r="B10" s="30">
        <f>IF(B6="YES",IF(B9&lt;85000,B9*3%,IF(B9&lt;170000,2550+(B9-85000)*5%,6800+(B9-170000)*8%)),0)</f>
        <v>0</v>
      </c>
      <c r="C10" s="8"/>
      <c r="E10"/>
      <c r="F10"/>
      <c r="G10"/>
      <c r="H10"/>
    </row>
    <row r="11" spans="1:8" x14ac:dyDescent="0.3">
      <c r="A11" s="6" t="str">
        <f>IF($C$1="ΕΛΛΗΝΙΚΑ","ΜΕΙΟΝ ΠΛΗΘΩΡΙΣΜΟΣ:","MINUS INFLATION")</f>
        <v>MINUS INFLATION</v>
      </c>
      <c r="B11" s="26">
        <f>($B$9+B10)*($B$5-$B$4)/$B$4</f>
        <v>44732.688011913626</v>
      </c>
      <c r="C11" s="2"/>
      <c r="E11"/>
      <c r="F11"/>
      <c r="G11"/>
      <c r="H11"/>
    </row>
    <row r="12" spans="1:8" x14ac:dyDescent="0.3">
      <c r="A12" s="6" t="str">
        <f>IF($C$1="ΕΛΛΗΝΙΚΑ","ΜΕΙΟΝ ΑΠΑΛΛΑΓΗ ΦΥΣΙΚΟΥ ΠΡΟΣΩΠΟΥ:","INDIVIDUAL DEDUCTION")</f>
        <v>INDIVIDUAL DEDUCTION</v>
      </c>
      <c r="B12" s="26">
        <f>IF(B7="YES",17086,0)</f>
        <v>0</v>
      </c>
      <c r="C12" s="2"/>
      <c r="E12"/>
      <c r="F12"/>
      <c r="G12"/>
      <c r="H12"/>
    </row>
    <row r="13" spans="1:8" ht="16.5" thickBot="1" x14ac:dyDescent="0.35">
      <c r="A13" s="9" t="str">
        <f>IF($C$1="ΕΛΛΗΝΙΚΑ","ΆΛΛΕΣ ΑΦΑΙΡΕΣΕΙΣ (Π.Χ ΠΡΟΜΗΘΕΙΑ):","OTHER DEDUCTIONS (COMMISSION)")</f>
        <v>OTHER DEDUCTIONS (COMMISSION)</v>
      </c>
      <c r="B13" s="10">
        <v>0</v>
      </c>
      <c r="C13" s="2"/>
      <c r="E13"/>
      <c r="F13"/>
      <c r="G13"/>
      <c r="H13"/>
    </row>
    <row r="14" spans="1:8" x14ac:dyDescent="0.3">
      <c r="A14" s="3" t="str">
        <f>IF($C$1="ΕΛΛΗΝΙΚΑ","ΟΛΙΚΕΣ ΑΦΑΙΡΕΣΕΙΣ:","TOTAL DEDUCTIONS")</f>
        <v>TOTAL DEDUCTIONS</v>
      </c>
      <c r="B14" s="27">
        <f>SUM(B9:B13)</f>
        <v>64732.688011913626</v>
      </c>
      <c r="C14" s="2"/>
      <c r="E14"/>
      <c r="F14"/>
      <c r="G14"/>
      <c r="H14"/>
    </row>
    <row r="15" spans="1:8" x14ac:dyDescent="0.3">
      <c r="A15" s="11" t="str">
        <f>IF($C$1="ΕΛΛΗΝΙΚΑ","ΚΕΡΔΟΣ:","PROFIT")</f>
        <v>PROFIT</v>
      </c>
      <c r="B15" s="28">
        <f>B8-B14</f>
        <v>50267.311988086374</v>
      </c>
      <c r="C15" s="2"/>
      <c r="E15"/>
      <c r="F15"/>
      <c r="G15"/>
      <c r="H15"/>
    </row>
    <row r="16" spans="1:8" x14ac:dyDescent="0.3">
      <c r="A16" s="12" t="str">
        <f>IF($C$1="ΕΛΛΗΝΙΚΑ","ΦΟΡΟΣ:","TAX TO BE PAID")</f>
        <v>TAX TO BE PAID</v>
      </c>
      <c r="B16" s="29">
        <f>B15*20%</f>
        <v>10053.462397617275</v>
      </c>
      <c r="C16" s="13"/>
      <c r="E16"/>
      <c r="F16"/>
      <c r="G16"/>
      <c r="H16"/>
    </row>
    <row r="17" spans="5:8" hidden="1" x14ac:dyDescent="0.3">
      <c r="E17"/>
      <c r="F17"/>
      <c r="G17"/>
      <c r="H17"/>
    </row>
    <row r="18" spans="5:8" hidden="1" x14ac:dyDescent="0.3">
      <c r="E18"/>
      <c r="F18"/>
      <c r="G18"/>
      <c r="H18"/>
    </row>
  </sheetData>
  <sheetProtection algorithmName="SHA-512" hashValue="zZAsmG1sm6Jbm3qm0gvX6R5AFUMAHmXScrmn2Nbd0cwcqVIvQ3Z8RlK9pH2Wwv1O/7a3FB4PHuONQe34qrHJLQ==" saltValue="CqVl0/uaAx3DIpwaN//FsA==" spinCount="100000" sheet="1" objects="1" scenarios="1" selectLockedCells="1"/>
  <protectedRanges>
    <protectedRange sqref="A2:B3 C2 B11:C16 C10 A1:C1 B4 A5 B5:C9 F6:F7 F11 A7:A16" name="Range1"/>
    <protectedRange sqref="A6" name="Range1_1"/>
  </protectedRanges>
  <mergeCells count="2">
    <mergeCell ref="A1:B1"/>
    <mergeCell ref="C2:C7"/>
  </mergeCells>
  <dataValidations count="3">
    <dataValidation type="list" allowBlank="1" showInputMessage="1" showErrorMessage="1" sqref="C1" xr:uid="{8126A40F-90DC-47F4-8186-94830E531108}">
      <formula1>"ΕΛΛΗΝΙΚΑ, ENGLISH"</formula1>
    </dataValidation>
    <dataValidation allowBlank="1" showInputMessage="1" showErrorMessage="1" promptTitle="Μεταβιβαστικα τελη (αν υπάρχουν)" sqref="B10" xr:uid="{1A229208-B988-4672-B699-F2C22A6946D7}"/>
    <dataValidation type="list" allowBlank="1" showInputMessage="1" showErrorMessage="1" sqref="B6:B7" xr:uid="{767B35A8-5B5E-4C62-A966-5582ACA53A4B}">
      <formula1>"YES,NO"</formula1>
    </dataValidation>
  </dataValidations>
  <hyperlinks>
    <hyperlink ref="C2:C7" r:id="rId1" display="https://www.mof.gov.cy/mof/tax/taxdep.nsf/page24_gr/page24_gr?opendocument" xr:uid="{C4C68E46-A67D-4831-A91B-F924C3368E39}"/>
  </hyperlinks>
  <pageMargins left="0.7" right="0.7" top="0.75" bottom="0.75" header="0.3" footer="0.3"/>
  <pageSetup orientation="portrait" r:id="rId2"/>
  <ignoredErrors>
    <ignoredError sqref="B10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GAINS</vt:lpstr>
      <vt:lpstr>Start36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AXIA</dc:creator>
  <cp:lastModifiedBy>User</cp:lastModifiedBy>
  <dcterms:created xsi:type="dcterms:W3CDTF">2021-05-10T10:00:02Z</dcterms:created>
  <dcterms:modified xsi:type="dcterms:W3CDTF">2021-05-10T10:39:29Z</dcterms:modified>
</cp:coreProperties>
</file>